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workbookProtection lockStructure="1"/>
  <bookViews>
    <workbookView xWindow="240" yWindow="105" windowWidth="14805" windowHeight="8010" firstSheet="4" activeTab="4"/>
  </bookViews>
  <sheets>
    <sheet name="Situación topográfica" sheetId="5" state="hidden" r:id="rId1"/>
    <sheet name="Carga total de viento" sheetId="1" state="hidden" r:id="rId2"/>
    <sheet name="Tipo de acristalamiento" sheetId="2" state="hidden" r:id="rId3"/>
    <sheet name="Enmarcado" sheetId="4" state="hidden" r:id="rId4"/>
    <sheet name="Cálculo" sheetId="3" r:id="rId5"/>
  </sheets>
  <definedNames>
    <definedName name="_xlnm.Print_Area" localSheetId="4">Cálculo!$A$1:$M$50</definedName>
    <definedName name="Print_Area" localSheetId="4">Cálculo!$A$1:$L$50</definedName>
  </definedNames>
  <calcPr calcId="144525"/>
</workbook>
</file>

<file path=xl/calcChain.xml><?xml version="1.0" encoding="utf-8"?>
<calcChain xmlns="http://schemas.openxmlformats.org/spreadsheetml/2006/main">
  <c r="F22" i="1" l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F3" i="1"/>
  <c r="E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12" i="3"/>
  <c r="C24" i="3" l="1"/>
  <c r="B4" i="4" s="1"/>
  <c r="E4" i="4" s="1"/>
  <c r="B5" i="2" l="1"/>
  <c r="B3" i="4"/>
  <c r="G3" i="4" s="1"/>
  <c r="B5" i="4"/>
  <c r="H5" i="4" s="1"/>
  <c r="B2" i="4"/>
  <c r="E2" i="4" s="1"/>
  <c r="H4" i="4"/>
  <c r="I4" i="4"/>
  <c r="D4" i="4"/>
  <c r="G4" i="4"/>
  <c r="C4" i="4"/>
  <c r="F4" i="4"/>
  <c r="C5" i="4" l="1"/>
  <c r="I3" i="4"/>
  <c r="I5" i="4"/>
  <c r="E3" i="4"/>
  <c r="H3" i="4"/>
  <c r="D3" i="4"/>
  <c r="C3" i="4"/>
  <c r="F3" i="4"/>
  <c r="F2" i="4"/>
  <c r="D2" i="4"/>
  <c r="G2" i="4"/>
  <c r="I2" i="4"/>
  <c r="H2" i="4"/>
  <c r="C27" i="3" s="1"/>
  <c r="C2" i="4"/>
  <c r="E5" i="4"/>
  <c r="F5" i="4"/>
  <c r="D5" i="4"/>
  <c r="G5" i="4"/>
</calcChain>
</file>

<file path=xl/sharedStrings.xml><?xml version="1.0" encoding="utf-8"?>
<sst xmlns="http://schemas.openxmlformats.org/spreadsheetml/2006/main" count="122" uniqueCount="78">
  <si>
    <t>Zona eólica</t>
  </si>
  <si>
    <t>W</t>
  </si>
  <si>
    <t>X</t>
  </si>
  <si>
    <t>Y</t>
  </si>
  <si>
    <t>Z</t>
  </si>
  <si>
    <t>Situación topográfica</t>
  </si>
  <si>
    <t>Normal</t>
  </si>
  <si>
    <t>Expuesta</t>
  </si>
  <si>
    <t>Altura H en m sobre el nivel del suelo</t>
  </si>
  <si>
    <r>
      <t>Carga total de viento q en Kp/m</t>
    </r>
    <r>
      <rPr>
        <vertAlign val="superscript"/>
        <sz val="11"/>
        <color theme="1"/>
        <rFont val="Swis721 Lt BT"/>
        <family val="2"/>
      </rPr>
      <t>2</t>
    </r>
  </si>
  <si>
    <t>(L) Lado mayor del acristalamiento en m</t>
  </si>
  <si>
    <t>(P) Presión convencional en Pa</t>
  </si>
  <si>
    <t>Tipo de acristalamiento</t>
  </si>
  <si>
    <t>ε</t>
  </si>
  <si>
    <t>Vidrio Armado</t>
  </si>
  <si>
    <t>Vidrio endurecido o semi-templado SGG PLANIDUR</t>
  </si>
  <si>
    <t>Vidrio laminado SGG STADIP doble</t>
  </si>
  <si>
    <t>Vidrio laminado SGG STADIP triple</t>
  </si>
  <si>
    <t>Acristalamiento aislante SGG CLIMALIT doble</t>
  </si>
  <si>
    <t>Acristalamiento aislante SGG CLIMALIT triple</t>
  </si>
  <si>
    <t>Vidrio templado SGG SECURIT</t>
  </si>
  <si>
    <t>(H) Altura en m sobre el nivel del suelo</t>
  </si>
  <si>
    <t>(l) Lado menor del acristalamiento en m (o longitud de los bordes libres para los acristalamientos enmarcados en 2 lados)</t>
  </si>
  <si>
    <t>Vidrio plano recocido monolítico</t>
  </si>
  <si>
    <t>Enmarcado</t>
  </si>
  <si>
    <t>Acristalamiento enmarcado en 4 lados</t>
  </si>
  <si>
    <t>Acristalamiento enmarcado en 2 lados opuestos</t>
  </si>
  <si>
    <t>L</t>
  </si>
  <si>
    <t>l</t>
  </si>
  <si>
    <t>S</t>
  </si>
  <si>
    <t>H</t>
  </si>
  <si>
    <t>P</t>
  </si>
  <si>
    <t>57&gt;H≤60</t>
  </si>
  <si>
    <t>42&gt;H≤45</t>
  </si>
  <si>
    <t>39&gt;H≤42</t>
  </si>
  <si>
    <t>36&gt;H≤39</t>
  </si>
  <si>
    <t>33&gt;H≤36</t>
  </si>
  <si>
    <t>30&gt;H≤33</t>
  </si>
  <si>
    <t>27&gt;H≤30</t>
  </si>
  <si>
    <t>24&gt;H≤27</t>
  </si>
  <si>
    <t>21&gt;H≤24</t>
  </si>
  <si>
    <t>18&gt;H≤21</t>
  </si>
  <si>
    <t>15&gt;H≤18</t>
  </si>
  <si>
    <t>12&gt;H≤15</t>
  </si>
  <si>
    <t>9&gt;H≤12</t>
  </si>
  <si>
    <t>6&gt;H≤9</t>
  </si>
  <si>
    <t>3&gt;H≤6</t>
  </si>
  <si>
    <t>54&gt;H≤57</t>
  </si>
  <si>
    <t>51&gt;H≤54</t>
  </si>
  <si>
    <t>48&gt;H≤51</t>
  </si>
  <si>
    <t>45&gt;H≤48</t>
  </si>
  <si>
    <t>0&gt;H≤3</t>
  </si>
  <si>
    <t>Acristalamiento enmarcado en 3 lados (Si borde libre es l)</t>
  </si>
  <si>
    <t>Acristalamiento enmarcado en 3 lados (Si borde libre es L)</t>
  </si>
  <si>
    <t>Espesor mínimo</t>
  </si>
  <si>
    <t>Vidrio armado</t>
  </si>
  <si>
    <t>mm</t>
  </si>
  <si>
    <t>Pa</t>
  </si>
  <si>
    <t>m</t>
  </si>
  <si>
    <r>
      <t>m</t>
    </r>
    <r>
      <rPr>
        <vertAlign val="superscript"/>
        <sz val="11"/>
        <color theme="1"/>
        <rFont val="Swis721 Lt BT"/>
        <family val="2"/>
      </rPr>
      <t>2</t>
    </r>
  </si>
  <si>
    <t>En el caso de acristalamientos laminados y aislantes, el espesor calculado es la suma de los espesores de los componentes del acristalamiento (siempre que la diferencia del espesor de estos sea menor o igual a 2mm.)</t>
  </si>
  <si>
    <t>NOTAS:</t>
  </si>
  <si>
    <t>En los cálculos, los vidrios templados de los acristalamientos laminados o aislantes se consideran como recocidos.</t>
  </si>
  <si>
    <t>LIMITACIONES PARTICULARES DE LOS ACRISTALAMIENTOS SIMPLES RECOCIDOS ARMADOS Y NO ARMADOS</t>
  </si>
  <si>
    <t>Los acristalamientos exteriores a más de 50m. de altitud tendrán un espesor mínimo de 6mm.</t>
  </si>
  <si>
    <r>
      <t>Los acristalamientos de más de 5m</t>
    </r>
    <r>
      <rPr>
        <vertAlign val="superscript"/>
        <sz val="11"/>
        <color theme="1"/>
        <rFont val="Swis721 Lt BT"/>
        <family val="2"/>
      </rPr>
      <t>2</t>
    </r>
    <r>
      <rPr>
        <sz val="11"/>
        <color theme="1"/>
        <rFont val="Swis721 Lt BT"/>
        <family val="2"/>
      </rPr>
      <t xml:space="preserve"> tendrán un espesor mínimo nominal de:</t>
    </r>
  </si>
  <si>
    <t xml:space="preserve">6mm. Si la parte baja del acristalamiento está a más de 0,6m. del suelo. </t>
  </si>
  <si>
    <t xml:space="preserve">8mm. Si la parte baja del acristalamiento está a menos de 0,6m. del suelo. </t>
  </si>
  <si>
    <r>
      <t>Los acristalamientos de más de 1m</t>
    </r>
    <r>
      <rPr>
        <vertAlign val="superscript"/>
        <sz val="11"/>
        <color theme="1"/>
        <rFont val="Swis721 Lt BT"/>
        <family val="2"/>
      </rPr>
      <t>2</t>
    </r>
    <r>
      <rPr>
        <sz val="11"/>
        <color theme="1"/>
        <rFont val="Swis721 Lt BT"/>
        <family val="2"/>
      </rPr>
      <t xml:space="preserve"> con un borde accesible tendrán un espesor mínimo nominal de:</t>
    </r>
  </si>
  <si>
    <t>10mm. Si la dimensión del borde libre es mayor a 2m.</t>
  </si>
  <si>
    <t>8mm. Si la dimensión del borde libre es menor o igual a 2m.</t>
  </si>
  <si>
    <t>Los bordes libres accesibles no deberán tener corte vivo.</t>
  </si>
  <si>
    <t>No se admiten vidrios con los bordes libres en pasillos.</t>
  </si>
  <si>
    <t>Para los acristalamientos simples recocidos, se adoptarán las limitaciones siguientes:</t>
  </si>
  <si>
    <t>Espesor (mm.)</t>
  </si>
  <si>
    <t>Ancho máximo (m.)</t>
  </si>
  <si>
    <t>Cálculo del espesor de acristalamientos frente a cargas de viento</t>
  </si>
  <si>
    <r>
      <t>(S) Superficie del acristalamiento en m</t>
    </r>
    <r>
      <rPr>
        <vertAlign val="superscript"/>
        <sz val="11"/>
        <rFont val="Swis721 Lt BT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</si>
</sst>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Swis721 Lt BT"/>
      <family val="2"/>
    </font>
    <font>
      <sz val="11"/>
      <color theme="1"/>
      <name val="Swis721 Lt BT"/>
      <family val="2"/>
    </font>
    <font>
      <vertAlign val="superscript"/>
      <sz val="11"/>
      <color theme="1"/>
      <name val="Swis721 Lt BT"/>
      <family val="2"/>
    </font>
    <font>
      <b/>
      <sz val="11"/>
      <color theme="1"/>
      <name val="Swis721 Lt BT"/>
      <family val="2"/>
    </font>
    <font>
      <sz val="11"/>
      <name val="Swis721 Lt BT"/>
      <family val="2"/>
    </font>
    <font>
      <vertAlign val="superscript"/>
      <sz val="11"/>
      <name val="Swis721 Lt BT"/>
      <family val="2"/>
    </font>
    <font>
      <b/>
      <sz val="11"/>
      <color rgb="FFFF0000"/>
      <name val="Swis721 Lt BT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164" fontId="2" fillId="0" borderId="1" xfId="0" applyNumberFormat="1" applyFont="1" applyBorder="1" applyAlignment="1">
      <alignment horizontal="center" vertical="center"/>
    </xf>
    <xf numFmtId="0" fontId="0" fillId="3" borderId="0" xfId="0" applyFill="1" applyProtection="1"/>
    <xf numFmtId="0" fontId="0" fillId="3" borderId="0" xfId="0" applyFill="1"/>
    <xf numFmtId="0" fontId="2" fillId="3" borderId="1" xfId="0" applyFont="1" applyFill="1" applyBorder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/>
    <xf numFmtId="0" fontId="2" fillId="3" borderId="0" xfId="0" applyFont="1" applyFill="1" applyAlignment="1">
      <alignment horizontal="left"/>
    </xf>
    <xf numFmtId="0" fontId="2" fillId="3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 applyProtection="1">
      <alignment horizontal="left" vertical="center"/>
      <protection locked="0"/>
    </xf>
    <xf numFmtId="0" fontId="5" fillId="3" borderId="0" xfId="0" applyFont="1" applyFill="1" applyAlignment="1">
      <alignment horizontal="left" vertical="center"/>
    </xf>
    <xf numFmtId="2" fontId="5" fillId="0" borderId="1" xfId="0" applyNumberFormat="1" applyFont="1" applyFill="1" applyBorder="1" applyAlignment="1" applyProtection="1">
      <alignment horizontal="left" vertical="center"/>
      <protection locked="0"/>
    </xf>
    <xf numFmtId="0" fontId="5" fillId="3" borderId="3" xfId="0" applyFont="1" applyFill="1" applyBorder="1" applyAlignment="1">
      <alignment horizontal="left" vertical="center"/>
    </xf>
    <xf numFmtId="2" fontId="5" fillId="3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2" fillId="0" borderId="0" xfId="0" applyFont="1" applyFill="1"/>
    <xf numFmtId="0" fontId="2" fillId="2" borderId="1" xfId="0" applyFont="1" applyFill="1" applyBorder="1" applyAlignment="1">
      <alignment horizontal="center" vertical="center" textRotation="90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2" fillId="3" borderId="0" xfId="0" applyFont="1" applyFill="1" applyAlignment="1">
      <alignment vertical="center" wrapText="1"/>
    </xf>
    <xf numFmtId="0" fontId="5" fillId="3" borderId="3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359483</xdr:colOff>
      <xdr:row>9</xdr:row>
      <xdr:rowOff>187325</xdr:rowOff>
    </xdr:from>
    <xdr:to>
      <xdr:col>11</xdr:col>
      <xdr:colOff>507872</xdr:colOff>
      <xdr:row>26</xdr:row>
      <xdr:rowOff>216280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2108" y="2184400"/>
          <a:ext cx="4974389" cy="3807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C3" sqref="C3"/>
    </sheetView>
  </sheetViews>
  <sheetFormatPr baseColWidth="10" defaultRowHeight="15" x14ac:dyDescent="0.25"/>
  <cols>
    <col min="1" max="1" width="20.7109375" bestFit="1" customWidth="1"/>
  </cols>
  <sheetData>
    <row r="1" spans="1:1" x14ac:dyDescent="0.25">
      <c r="A1" s="5" t="s">
        <v>5</v>
      </c>
    </row>
    <row r="2" spans="1:1" x14ac:dyDescent="0.25">
      <c r="A2" s="8" t="s">
        <v>6</v>
      </c>
    </row>
    <row r="3" spans="1:1" x14ac:dyDescent="0.25">
      <c r="A3" s="8" t="s">
        <v>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>
      <selection activeCell="D26" sqref="D26"/>
    </sheetView>
  </sheetViews>
  <sheetFormatPr baseColWidth="10" defaultColWidth="9.140625" defaultRowHeight="15" x14ac:dyDescent="0.25"/>
  <cols>
    <col min="1" max="1" width="10.7109375" style="2" customWidth="1"/>
    <col min="2" max="2" width="11.7109375" style="2" bestFit="1" customWidth="1"/>
    <col min="3" max="17" width="10.7109375" style="2" customWidth="1"/>
    <col min="18" max="18" width="10.7109375" customWidth="1"/>
  </cols>
  <sheetData>
    <row r="1" spans="1:17" ht="17.25" x14ac:dyDescent="0.25">
      <c r="A1" s="29" t="s">
        <v>9</v>
      </c>
      <c r="B1" s="29"/>
      <c r="C1" s="29"/>
      <c r="D1" s="29"/>
      <c r="E1" s="29"/>
      <c r="F1" s="29"/>
      <c r="H1" s="29" t="s">
        <v>9</v>
      </c>
      <c r="I1" s="29"/>
      <c r="J1" s="29"/>
      <c r="K1" s="29"/>
      <c r="L1" s="29"/>
      <c r="M1" s="29"/>
      <c r="N1" s="29"/>
      <c r="O1" s="29"/>
      <c r="P1" s="29"/>
      <c r="Q1" s="29"/>
    </row>
    <row r="2" spans="1:17" x14ac:dyDescent="0.25">
      <c r="A2" s="9"/>
      <c r="B2" s="9"/>
      <c r="C2" s="5" t="s">
        <v>1</v>
      </c>
      <c r="D2" s="5" t="s">
        <v>2</v>
      </c>
      <c r="E2" s="5" t="s">
        <v>3</v>
      </c>
      <c r="F2" s="5" t="s">
        <v>4</v>
      </c>
      <c r="H2" s="29" t="s">
        <v>0</v>
      </c>
      <c r="I2" s="29"/>
      <c r="J2" s="29" t="s">
        <v>1</v>
      </c>
      <c r="K2" s="29"/>
      <c r="L2" s="29" t="s">
        <v>2</v>
      </c>
      <c r="M2" s="29"/>
      <c r="N2" s="29" t="s">
        <v>3</v>
      </c>
      <c r="O2" s="29"/>
      <c r="P2" s="29" t="s">
        <v>4</v>
      </c>
      <c r="Q2" s="29"/>
    </row>
    <row r="3" spans="1:17" x14ac:dyDescent="0.25">
      <c r="A3" s="28" t="s">
        <v>8</v>
      </c>
      <c r="B3" s="3" t="s">
        <v>32</v>
      </c>
      <c r="C3" s="3">
        <f>IF(Cálculo!C20="Normal",J3,K3)</f>
        <v>110</v>
      </c>
      <c r="D3" s="3">
        <f>IF(Cálculo!C20="Normal",L3,M3)</f>
        <v>122</v>
      </c>
      <c r="E3" s="3">
        <f>IF(Cálculo!C20="Normal",N3,O3)</f>
        <v>135</v>
      </c>
      <c r="F3" s="3">
        <f>IF(Cálculo!C20="Normal",P3,Q3)</f>
        <v>149</v>
      </c>
      <c r="H3" s="28" t="s">
        <v>8</v>
      </c>
      <c r="I3" s="3" t="s">
        <v>32</v>
      </c>
      <c r="J3" s="3">
        <v>100</v>
      </c>
      <c r="K3" s="3">
        <v>110</v>
      </c>
      <c r="L3" s="3">
        <v>111</v>
      </c>
      <c r="M3" s="3">
        <v>122</v>
      </c>
      <c r="N3" s="3">
        <v>123</v>
      </c>
      <c r="O3" s="3">
        <v>135</v>
      </c>
      <c r="P3" s="3">
        <v>136</v>
      </c>
      <c r="Q3" s="3">
        <v>149</v>
      </c>
    </row>
    <row r="4" spans="1:17" x14ac:dyDescent="0.25">
      <c r="A4" s="28"/>
      <c r="B4" s="3" t="s">
        <v>47</v>
      </c>
      <c r="C4" s="3">
        <f>IF(Cálculo!C20="Normal",J4,K4)</f>
        <v>109</v>
      </c>
      <c r="D4" s="3">
        <f>IF(Cálculo!C20="Normal",L4,M4)</f>
        <v>121</v>
      </c>
      <c r="E4" s="3">
        <f>IF(Cálculo!C20="Normal",N4,O4)</f>
        <v>134</v>
      </c>
      <c r="F4" s="3">
        <f>IF(Cálculo!C20="Normal",P4,Q4)</f>
        <v>148</v>
      </c>
      <c r="H4" s="28"/>
      <c r="I4" s="3" t="s">
        <v>47</v>
      </c>
      <c r="J4" s="3">
        <v>99</v>
      </c>
      <c r="K4" s="3">
        <v>109</v>
      </c>
      <c r="L4" s="3">
        <v>110</v>
      </c>
      <c r="M4" s="3">
        <v>121</v>
      </c>
      <c r="N4" s="3">
        <v>122</v>
      </c>
      <c r="O4" s="3">
        <v>134</v>
      </c>
      <c r="P4" s="3">
        <v>135</v>
      </c>
      <c r="Q4" s="3">
        <v>148</v>
      </c>
    </row>
    <row r="5" spans="1:17" x14ac:dyDescent="0.25">
      <c r="A5" s="28"/>
      <c r="B5" s="3" t="s">
        <v>48</v>
      </c>
      <c r="C5" s="3">
        <f>IF(Cálculo!C20="Normal",J5,K5)</f>
        <v>108</v>
      </c>
      <c r="D5" s="3">
        <f>IF(Cálculo!C20="Normal",L5,M5)</f>
        <v>120</v>
      </c>
      <c r="E5" s="3">
        <f>IF(Cálculo!C20="Normal",N5,O5)</f>
        <v>133</v>
      </c>
      <c r="F5" s="3">
        <f>IF(Cálculo!C20="Normal",P5,Q5)</f>
        <v>147</v>
      </c>
      <c r="H5" s="28"/>
      <c r="I5" s="3" t="s">
        <v>48</v>
      </c>
      <c r="J5" s="3">
        <v>98</v>
      </c>
      <c r="K5" s="3">
        <v>108</v>
      </c>
      <c r="L5" s="3">
        <v>109</v>
      </c>
      <c r="M5" s="3">
        <v>120</v>
      </c>
      <c r="N5" s="3">
        <v>121</v>
      </c>
      <c r="O5" s="3">
        <v>133</v>
      </c>
      <c r="P5" s="3">
        <v>134</v>
      </c>
      <c r="Q5" s="3">
        <v>147</v>
      </c>
    </row>
    <row r="6" spans="1:17" x14ac:dyDescent="0.25">
      <c r="A6" s="28"/>
      <c r="B6" s="3" t="s">
        <v>49</v>
      </c>
      <c r="C6" s="3">
        <f>IF(Cálculo!C20="Normal",J6,K6)</f>
        <v>107</v>
      </c>
      <c r="D6" s="3">
        <f>IF(Cálculo!C20="Normal",L6,M6)</f>
        <v>119</v>
      </c>
      <c r="E6" s="3">
        <f>IF(Cálculo!C20="Normal",N6,O6)</f>
        <v>132</v>
      </c>
      <c r="F6" s="3">
        <f>IF(Cálculo!C20="Normal",P6,Q6)</f>
        <v>146</v>
      </c>
      <c r="H6" s="28"/>
      <c r="I6" s="3" t="s">
        <v>49</v>
      </c>
      <c r="J6" s="3">
        <v>97</v>
      </c>
      <c r="K6" s="3">
        <v>107</v>
      </c>
      <c r="L6" s="3">
        <v>108</v>
      </c>
      <c r="M6" s="3">
        <v>119</v>
      </c>
      <c r="N6" s="3">
        <v>120</v>
      </c>
      <c r="O6" s="3">
        <v>132</v>
      </c>
      <c r="P6" s="3">
        <v>132</v>
      </c>
      <c r="Q6" s="3">
        <v>146</v>
      </c>
    </row>
    <row r="7" spans="1:17" x14ac:dyDescent="0.25">
      <c r="A7" s="28"/>
      <c r="B7" s="3" t="s">
        <v>50</v>
      </c>
      <c r="C7" s="3">
        <f>IF(Cálculo!C20="Normal",J7,K7)</f>
        <v>106</v>
      </c>
      <c r="D7" s="3">
        <f>IF(Cálculo!C20="Normal",L7,M7)</f>
        <v>118</v>
      </c>
      <c r="E7" s="3">
        <f>IF(Cálculo!C20="Normal",N7,O7)</f>
        <v>131</v>
      </c>
      <c r="F7" s="3">
        <f>IF(Cálculo!C20="Normal",P7,Q7)</f>
        <v>144</v>
      </c>
      <c r="H7" s="28"/>
      <c r="I7" s="3" t="s">
        <v>50</v>
      </c>
      <c r="J7" s="3">
        <v>96</v>
      </c>
      <c r="K7" s="3">
        <v>106</v>
      </c>
      <c r="L7" s="3">
        <v>107</v>
      </c>
      <c r="M7" s="3">
        <v>118</v>
      </c>
      <c r="N7" s="3">
        <v>119</v>
      </c>
      <c r="O7" s="3">
        <v>131</v>
      </c>
      <c r="P7" s="3">
        <v>131</v>
      </c>
      <c r="Q7" s="3">
        <v>144</v>
      </c>
    </row>
    <row r="8" spans="1:17" x14ac:dyDescent="0.25">
      <c r="A8" s="28"/>
      <c r="B8" s="3" t="s">
        <v>33</v>
      </c>
      <c r="C8" s="3">
        <f>IF(Cálculo!C20="Normal",J8,K8)</f>
        <v>105</v>
      </c>
      <c r="D8" s="3">
        <f>IF(Cálculo!C20="Normal",L8,M8)</f>
        <v>117</v>
      </c>
      <c r="E8" s="3">
        <f>IF(Cálculo!C20="Normal",N8,O8)</f>
        <v>129</v>
      </c>
      <c r="F8" s="3">
        <f>IF(Cálculo!C20="Normal",P8,Q8)</f>
        <v>143</v>
      </c>
      <c r="H8" s="28"/>
      <c r="I8" s="3" t="s">
        <v>33</v>
      </c>
      <c r="J8" s="3">
        <v>95</v>
      </c>
      <c r="K8" s="3">
        <v>105</v>
      </c>
      <c r="L8" s="3">
        <v>106</v>
      </c>
      <c r="M8" s="3">
        <v>117</v>
      </c>
      <c r="N8" s="3">
        <v>118</v>
      </c>
      <c r="O8" s="3">
        <v>129</v>
      </c>
      <c r="P8" s="3">
        <v>130</v>
      </c>
      <c r="Q8" s="3">
        <v>143</v>
      </c>
    </row>
    <row r="9" spans="1:17" x14ac:dyDescent="0.25">
      <c r="A9" s="28"/>
      <c r="B9" s="3" t="s">
        <v>34</v>
      </c>
      <c r="C9" s="3">
        <f>IF(Cálculo!C20="Normal",J9,K9)</f>
        <v>104</v>
      </c>
      <c r="D9" s="3">
        <f>IF(Cálculo!C20="Normal",L9,M9)</f>
        <v>116</v>
      </c>
      <c r="E9" s="3">
        <f>IF(Cálculo!C20="Normal",N9,O9)</f>
        <v>128</v>
      </c>
      <c r="F9" s="3">
        <f>IF(Cálculo!C20="Normal",P9,Q9)</f>
        <v>141</v>
      </c>
      <c r="H9" s="28"/>
      <c r="I9" s="3" t="s">
        <v>34</v>
      </c>
      <c r="J9" s="3">
        <v>94</v>
      </c>
      <c r="K9" s="3">
        <v>104</v>
      </c>
      <c r="L9" s="3">
        <v>105</v>
      </c>
      <c r="M9" s="3">
        <v>116</v>
      </c>
      <c r="N9" s="3">
        <v>116</v>
      </c>
      <c r="O9" s="3">
        <v>128</v>
      </c>
      <c r="P9" s="3">
        <v>128</v>
      </c>
      <c r="Q9" s="3">
        <v>141</v>
      </c>
    </row>
    <row r="10" spans="1:17" x14ac:dyDescent="0.25">
      <c r="A10" s="28"/>
      <c r="B10" s="3" t="s">
        <v>35</v>
      </c>
      <c r="C10" s="3">
        <f>IF(Cálculo!C20="Normal",J10,K10)</f>
        <v>102</v>
      </c>
      <c r="D10" s="3">
        <f>IF(Cálculo!C20="Normal",L10,M10)</f>
        <v>114</v>
      </c>
      <c r="E10" s="3">
        <f>IF(Cálculo!C20="Normal",N10,O10)</f>
        <v>126</v>
      </c>
      <c r="F10" s="3">
        <f>IF(Cálculo!C20="Normal",P10,Q10)</f>
        <v>138</v>
      </c>
      <c r="H10" s="28"/>
      <c r="I10" s="3" t="s">
        <v>35</v>
      </c>
      <c r="J10" s="3">
        <v>92</v>
      </c>
      <c r="K10" s="3">
        <v>102</v>
      </c>
      <c r="L10" s="3">
        <v>103</v>
      </c>
      <c r="M10" s="3">
        <v>114</v>
      </c>
      <c r="N10" s="3">
        <v>114</v>
      </c>
      <c r="O10" s="3">
        <v>126</v>
      </c>
      <c r="P10" s="3">
        <v>126</v>
      </c>
      <c r="Q10" s="3">
        <v>138</v>
      </c>
    </row>
    <row r="11" spans="1:17" x14ac:dyDescent="0.25">
      <c r="A11" s="28"/>
      <c r="B11" s="3" t="s">
        <v>36</v>
      </c>
      <c r="C11" s="3">
        <f>IF(Cálculo!C20="Normal",J11,K11)</f>
        <v>100</v>
      </c>
      <c r="D11" s="3">
        <f>IF(Cálculo!C20="Normal",L11,M11)</f>
        <v>112</v>
      </c>
      <c r="E11" s="3">
        <f>IF(Cálculo!C20="Normal",N11,O11)</f>
        <v>124</v>
      </c>
      <c r="F11" s="3">
        <f>IF(Cálculo!C20="Normal",P11,Q11)</f>
        <v>137</v>
      </c>
      <c r="H11" s="28"/>
      <c r="I11" s="3" t="s">
        <v>36</v>
      </c>
      <c r="J11" s="3">
        <v>91</v>
      </c>
      <c r="K11" s="3">
        <v>100</v>
      </c>
      <c r="L11" s="3">
        <v>102</v>
      </c>
      <c r="M11" s="3">
        <v>112</v>
      </c>
      <c r="N11" s="3">
        <v>113</v>
      </c>
      <c r="O11" s="3">
        <v>124</v>
      </c>
      <c r="P11" s="3">
        <v>124</v>
      </c>
      <c r="Q11" s="3">
        <v>137</v>
      </c>
    </row>
    <row r="12" spans="1:17" x14ac:dyDescent="0.25">
      <c r="A12" s="28"/>
      <c r="B12" s="3" t="s">
        <v>37</v>
      </c>
      <c r="C12" s="3">
        <f>IF(Cálculo!C20="Normal",J12,K12)</f>
        <v>99</v>
      </c>
      <c r="D12" s="3">
        <f>IF(Cálculo!C20="Normal",L12,M12)</f>
        <v>111</v>
      </c>
      <c r="E12" s="3">
        <f>IF(Cálculo!C20="Normal",N12,O12)</f>
        <v>123</v>
      </c>
      <c r="F12" s="3">
        <f>IF(Cálculo!C20="Normal",P12,Q12)</f>
        <v>135</v>
      </c>
      <c r="H12" s="28"/>
      <c r="I12" s="3" t="s">
        <v>37</v>
      </c>
      <c r="J12" s="3">
        <v>90</v>
      </c>
      <c r="K12" s="3">
        <v>99</v>
      </c>
      <c r="L12" s="3">
        <v>101</v>
      </c>
      <c r="M12" s="3">
        <v>111</v>
      </c>
      <c r="N12" s="3">
        <v>112</v>
      </c>
      <c r="O12" s="3">
        <v>123</v>
      </c>
      <c r="P12" s="3">
        <v>123</v>
      </c>
      <c r="Q12" s="3">
        <v>135</v>
      </c>
    </row>
    <row r="13" spans="1:17" x14ac:dyDescent="0.25">
      <c r="A13" s="28"/>
      <c r="B13" s="3" t="s">
        <v>38</v>
      </c>
      <c r="C13" s="3">
        <f>IF(Cálculo!C20="Normal",J13,K13)</f>
        <v>98</v>
      </c>
      <c r="D13" s="3">
        <f>IF(Cálculo!C20="Normal",L13,M13)</f>
        <v>110</v>
      </c>
      <c r="E13" s="3">
        <f>IF(Cálculo!C20="Normal",N13,O13)</f>
        <v>121</v>
      </c>
      <c r="F13" s="3">
        <f>IF(Cálculo!C20="Normal",P13,Q13)</f>
        <v>134</v>
      </c>
      <c r="H13" s="28"/>
      <c r="I13" s="3" t="s">
        <v>38</v>
      </c>
      <c r="J13" s="3">
        <v>89</v>
      </c>
      <c r="K13" s="3">
        <v>98</v>
      </c>
      <c r="L13" s="3">
        <v>100</v>
      </c>
      <c r="M13" s="3">
        <v>110</v>
      </c>
      <c r="N13" s="3">
        <v>110</v>
      </c>
      <c r="O13" s="3">
        <v>121</v>
      </c>
      <c r="P13" s="3">
        <v>122</v>
      </c>
      <c r="Q13" s="3">
        <v>134</v>
      </c>
    </row>
    <row r="14" spans="1:17" x14ac:dyDescent="0.25">
      <c r="A14" s="28"/>
      <c r="B14" s="3" t="s">
        <v>39</v>
      </c>
      <c r="C14" s="3">
        <f>IF(Cálculo!C20="Normal",J14,K14)</f>
        <v>96</v>
      </c>
      <c r="D14" s="3">
        <f>IF(Cálculo!C20="Normal",L14,M14)</f>
        <v>107</v>
      </c>
      <c r="E14" s="3">
        <f>IF(Cálculo!C20="Normal",N14,O14)</f>
        <v>119</v>
      </c>
      <c r="F14" s="3">
        <f>IF(Cálculo!C20="Normal",P14,Q14)</f>
        <v>131</v>
      </c>
      <c r="H14" s="28"/>
      <c r="I14" s="3" t="s">
        <v>39</v>
      </c>
      <c r="J14" s="3">
        <v>88</v>
      </c>
      <c r="K14" s="3">
        <v>96</v>
      </c>
      <c r="L14" s="3">
        <v>98</v>
      </c>
      <c r="M14" s="3">
        <v>107</v>
      </c>
      <c r="N14" s="3">
        <v>109</v>
      </c>
      <c r="O14" s="3">
        <v>119</v>
      </c>
      <c r="P14" s="4">
        <v>120</v>
      </c>
      <c r="Q14" s="3">
        <v>131</v>
      </c>
    </row>
    <row r="15" spans="1:17" x14ac:dyDescent="0.25">
      <c r="A15" s="28"/>
      <c r="B15" s="3" t="s">
        <v>40</v>
      </c>
      <c r="C15" s="3">
        <f>IF(Cálculo!C20="Normal",J15,K15)</f>
        <v>95</v>
      </c>
      <c r="D15" s="3">
        <f>IF(Cálculo!C20="Normal",L15,M15)</f>
        <v>106</v>
      </c>
      <c r="E15" s="3">
        <f>IF(Cálculo!C20="Normal",N15,O15)</f>
        <v>117</v>
      </c>
      <c r="F15" s="3">
        <f>IF(Cálculo!C20="Normal",P15,Q15)</f>
        <v>129</v>
      </c>
      <c r="H15" s="28"/>
      <c r="I15" s="3" t="s">
        <v>40</v>
      </c>
      <c r="J15" s="3">
        <v>86</v>
      </c>
      <c r="K15" s="3">
        <v>95</v>
      </c>
      <c r="L15" s="3">
        <v>96</v>
      </c>
      <c r="M15" s="3">
        <v>106</v>
      </c>
      <c r="N15" s="3">
        <v>107</v>
      </c>
      <c r="O15" s="3">
        <v>117</v>
      </c>
      <c r="P15" s="3">
        <v>118</v>
      </c>
      <c r="Q15" s="3">
        <v>129</v>
      </c>
    </row>
    <row r="16" spans="1:17" x14ac:dyDescent="0.25">
      <c r="A16" s="28"/>
      <c r="B16" s="3" t="s">
        <v>41</v>
      </c>
      <c r="C16" s="3">
        <f>IF(Cálculo!C20="Normal",J16,K16)</f>
        <v>92</v>
      </c>
      <c r="D16" s="3">
        <f>IF(Cálculo!C20="Normal",L16,M16)</f>
        <v>103</v>
      </c>
      <c r="E16" s="3">
        <f>IF(Cálculo!C20="Normal",N16,O16)</f>
        <v>114</v>
      </c>
      <c r="F16" s="3">
        <f>IF(Cálculo!C20="Normal",P16,Q16)</f>
        <v>125</v>
      </c>
      <c r="H16" s="28"/>
      <c r="I16" s="3" t="s">
        <v>41</v>
      </c>
      <c r="J16" s="3">
        <v>84</v>
      </c>
      <c r="K16" s="3">
        <v>92</v>
      </c>
      <c r="L16" s="3">
        <v>93</v>
      </c>
      <c r="M16" s="3">
        <v>103</v>
      </c>
      <c r="N16" s="3">
        <v>104</v>
      </c>
      <c r="O16" s="3">
        <v>114</v>
      </c>
      <c r="P16" s="3">
        <v>114</v>
      </c>
      <c r="Q16" s="3">
        <v>125</v>
      </c>
    </row>
    <row r="17" spans="1:17" x14ac:dyDescent="0.25">
      <c r="A17" s="28"/>
      <c r="B17" s="3" t="s">
        <v>42</v>
      </c>
      <c r="C17" s="3">
        <f>IF(Cálculo!C20="Normal",J17,K17)</f>
        <v>89</v>
      </c>
      <c r="D17" s="3">
        <f>IF(Cálculo!C20="Normal",L17,M17)</f>
        <v>99</v>
      </c>
      <c r="E17" s="3">
        <f>IF(Cálculo!C20="Normal",N17,O17)</f>
        <v>110</v>
      </c>
      <c r="F17" s="3">
        <f>IF(Cálculo!C20="Normal",P17,Q17)</f>
        <v>121</v>
      </c>
      <c r="H17" s="28"/>
      <c r="I17" s="3" t="s">
        <v>42</v>
      </c>
      <c r="J17" s="3">
        <v>81</v>
      </c>
      <c r="K17" s="3">
        <v>89</v>
      </c>
      <c r="L17" s="3">
        <v>90</v>
      </c>
      <c r="M17" s="3">
        <v>99</v>
      </c>
      <c r="N17" s="3">
        <v>100</v>
      </c>
      <c r="O17" s="3">
        <v>110</v>
      </c>
      <c r="P17" s="3">
        <v>110</v>
      </c>
      <c r="Q17" s="3">
        <v>121</v>
      </c>
    </row>
    <row r="18" spans="1:17" x14ac:dyDescent="0.25">
      <c r="A18" s="28"/>
      <c r="B18" s="3" t="s">
        <v>43</v>
      </c>
      <c r="C18" s="3">
        <f>IF(Cálculo!C20="Normal",J18,K18)</f>
        <v>83</v>
      </c>
      <c r="D18" s="3">
        <f>IF(Cálculo!C20="Normal",L18,M18)</f>
        <v>93</v>
      </c>
      <c r="E18" s="3">
        <f>IF(Cálculo!C20="Normal",N18,O18)</f>
        <v>103</v>
      </c>
      <c r="F18" s="3">
        <f>IF(Cálculo!C20="Normal",P18,Q18)</f>
        <v>114</v>
      </c>
      <c r="H18" s="28"/>
      <c r="I18" s="3" t="s">
        <v>43</v>
      </c>
      <c r="J18" s="3">
        <v>76</v>
      </c>
      <c r="K18" s="3">
        <v>83</v>
      </c>
      <c r="L18" s="3">
        <v>84</v>
      </c>
      <c r="M18" s="3">
        <v>93</v>
      </c>
      <c r="N18" s="3">
        <v>94</v>
      </c>
      <c r="O18" s="3">
        <v>103</v>
      </c>
      <c r="P18" s="3">
        <v>103</v>
      </c>
      <c r="Q18" s="3">
        <v>114</v>
      </c>
    </row>
    <row r="19" spans="1:17" x14ac:dyDescent="0.25">
      <c r="A19" s="28"/>
      <c r="B19" s="3" t="s">
        <v>44</v>
      </c>
      <c r="C19" s="3">
        <f>IF(Cálculo!C20="Normal",J19,K19)</f>
        <v>78</v>
      </c>
      <c r="D19" s="3">
        <f>IF(Cálculo!C20="Normal",L19,M19)</f>
        <v>87</v>
      </c>
      <c r="E19" s="3">
        <f>IF(Cálculo!C20="Normal",N19,O19)</f>
        <v>96</v>
      </c>
      <c r="F19" s="3">
        <f>IF(Cálculo!C20="Normal",P19,Q19)</f>
        <v>106</v>
      </c>
      <c r="H19" s="28"/>
      <c r="I19" s="3" t="s">
        <v>44</v>
      </c>
      <c r="J19" s="3">
        <v>71</v>
      </c>
      <c r="K19" s="3">
        <v>78</v>
      </c>
      <c r="L19" s="3">
        <v>79</v>
      </c>
      <c r="M19" s="3">
        <v>87</v>
      </c>
      <c r="N19" s="3">
        <v>88</v>
      </c>
      <c r="O19" s="3">
        <v>96</v>
      </c>
      <c r="P19" s="3">
        <v>97</v>
      </c>
      <c r="Q19" s="3">
        <v>106</v>
      </c>
    </row>
    <row r="20" spans="1:17" x14ac:dyDescent="0.25">
      <c r="A20" s="28"/>
      <c r="B20" s="3" t="s">
        <v>45</v>
      </c>
      <c r="C20" s="3">
        <f>IF(Cálculo!C20="Normal",J20,K20)</f>
        <v>72</v>
      </c>
      <c r="D20" s="3">
        <f>IF(Cálculo!C20="Normal",L20,M20)</f>
        <v>80</v>
      </c>
      <c r="E20" s="3">
        <f>IF(Cálculo!C20="Normal",N20,O20)</f>
        <v>89</v>
      </c>
      <c r="F20" s="3">
        <f>IF(Cálculo!C20="Normal",P20,Q20)</f>
        <v>97</v>
      </c>
      <c r="H20" s="28"/>
      <c r="I20" s="3" t="s">
        <v>45</v>
      </c>
      <c r="J20" s="3">
        <v>65</v>
      </c>
      <c r="K20" s="3">
        <v>72</v>
      </c>
      <c r="L20" s="3">
        <v>73</v>
      </c>
      <c r="M20" s="3">
        <v>80</v>
      </c>
      <c r="N20" s="3">
        <v>81</v>
      </c>
      <c r="O20" s="3">
        <v>89</v>
      </c>
      <c r="P20" s="3">
        <v>89</v>
      </c>
      <c r="Q20" s="3">
        <v>97</v>
      </c>
    </row>
    <row r="21" spans="1:17" x14ac:dyDescent="0.25">
      <c r="A21" s="28"/>
      <c r="B21" s="3" t="s">
        <v>46</v>
      </c>
      <c r="C21" s="3">
        <f>IF(Cálculo!C20="Normal",J21,K21)</f>
        <v>66</v>
      </c>
      <c r="D21" s="3">
        <f>IF(Cálculo!C20="Normal",L21,M21)</f>
        <v>74</v>
      </c>
      <c r="E21" s="3">
        <f>IF(Cálculo!C20="Normal",N21,O21)</f>
        <v>82</v>
      </c>
      <c r="F21" s="3">
        <f>IF(Cálculo!C20="Normal",P21,Q21)</f>
        <v>90</v>
      </c>
      <c r="H21" s="28"/>
      <c r="I21" s="3" t="s">
        <v>46</v>
      </c>
      <c r="J21" s="3">
        <v>60</v>
      </c>
      <c r="K21" s="3">
        <v>66</v>
      </c>
      <c r="L21" s="3">
        <v>67</v>
      </c>
      <c r="M21" s="3">
        <v>74</v>
      </c>
      <c r="N21" s="3">
        <v>74</v>
      </c>
      <c r="O21" s="3">
        <v>82</v>
      </c>
      <c r="P21" s="3">
        <v>82</v>
      </c>
      <c r="Q21" s="3">
        <v>90</v>
      </c>
    </row>
    <row r="22" spans="1:17" x14ac:dyDescent="0.25">
      <c r="A22" s="28"/>
      <c r="B22" s="3" t="s">
        <v>51</v>
      </c>
      <c r="C22" s="3">
        <f>IF(Cálculo!C20="Normal",J22,K22)</f>
        <v>59</v>
      </c>
      <c r="D22" s="3">
        <f>IF(Cálculo!C20="Normal",L22,M22)</f>
        <v>66</v>
      </c>
      <c r="E22" s="3">
        <f>IF(Cálculo!C20="Normal",N22,O22)</f>
        <v>73</v>
      </c>
      <c r="F22" s="3">
        <f>IF(Cálculo!C20="Normal",P22,Q22)</f>
        <v>80</v>
      </c>
      <c r="H22" s="28"/>
      <c r="I22" s="3" t="s">
        <v>51</v>
      </c>
      <c r="J22" s="3">
        <v>53</v>
      </c>
      <c r="K22" s="3">
        <v>59</v>
      </c>
      <c r="L22" s="3">
        <v>60</v>
      </c>
      <c r="M22" s="3">
        <v>66</v>
      </c>
      <c r="N22" s="3">
        <v>66</v>
      </c>
      <c r="O22" s="3">
        <v>73</v>
      </c>
      <c r="P22" s="3">
        <v>73</v>
      </c>
      <c r="Q22" s="3">
        <v>80</v>
      </c>
    </row>
  </sheetData>
  <mergeCells count="9">
    <mergeCell ref="A3:A22"/>
    <mergeCell ref="H1:Q1"/>
    <mergeCell ref="H2:I2"/>
    <mergeCell ref="J2:K2"/>
    <mergeCell ref="L2:M2"/>
    <mergeCell ref="N2:O2"/>
    <mergeCell ref="P2:Q2"/>
    <mergeCell ref="H3:H22"/>
    <mergeCell ref="A1:F1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A12" sqref="A12"/>
    </sheetView>
  </sheetViews>
  <sheetFormatPr baseColWidth="10" defaultColWidth="9.140625" defaultRowHeight="15" x14ac:dyDescent="0.25"/>
  <cols>
    <col min="1" max="1" width="50.42578125" bestFit="1" customWidth="1"/>
    <col min="2" max="2" width="5.5703125" bestFit="1" customWidth="1"/>
  </cols>
  <sheetData>
    <row r="1" spans="1:2" x14ac:dyDescent="0.25">
      <c r="A1" s="5" t="s">
        <v>12</v>
      </c>
      <c r="B1" s="5" t="s">
        <v>13</v>
      </c>
    </row>
    <row r="2" spans="1:2" x14ac:dyDescent="0.25">
      <c r="A2" s="6" t="s">
        <v>23</v>
      </c>
      <c r="B2" s="7">
        <v>1</v>
      </c>
    </row>
    <row r="3" spans="1:2" x14ac:dyDescent="0.25">
      <c r="A3" s="6" t="s">
        <v>14</v>
      </c>
      <c r="B3" s="3">
        <v>1.2</v>
      </c>
    </row>
    <row r="4" spans="1:2" x14ac:dyDescent="0.25">
      <c r="A4" s="6" t="s">
        <v>15</v>
      </c>
      <c r="B4" s="3">
        <v>0.9</v>
      </c>
    </row>
    <row r="5" spans="1:2" x14ac:dyDescent="0.25">
      <c r="A5" s="6" t="s">
        <v>20</v>
      </c>
      <c r="B5" s="3">
        <f>IF(Cálculo!C24&lt;900,0.8,0.75)</f>
        <v>0.8</v>
      </c>
    </row>
    <row r="6" spans="1:2" x14ac:dyDescent="0.25">
      <c r="A6" s="6" t="s">
        <v>16</v>
      </c>
      <c r="B6" s="3">
        <v>1.3</v>
      </c>
    </row>
    <row r="7" spans="1:2" x14ac:dyDescent="0.25">
      <c r="A7" s="6" t="s">
        <v>17</v>
      </c>
      <c r="B7" s="3">
        <v>1.6</v>
      </c>
    </row>
    <row r="8" spans="1:2" x14ac:dyDescent="0.25">
      <c r="A8" s="6" t="s">
        <v>18</v>
      </c>
      <c r="B8" s="3">
        <v>1.5</v>
      </c>
    </row>
    <row r="9" spans="1:2" x14ac:dyDescent="0.25">
      <c r="A9" s="6" t="s">
        <v>19</v>
      </c>
      <c r="B9" s="3">
        <v>1.7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E5" sqref="E5"/>
    </sheetView>
  </sheetViews>
  <sheetFormatPr baseColWidth="10" defaultRowHeight="15" x14ac:dyDescent="0.25"/>
  <cols>
    <col min="1" max="1" width="56.5703125" bestFit="1" customWidth="1"/>
    <col min="2" max="2" width="31.7109375" bestFit="1" customWidth="1"/>
    <col min="3" max="3" width="18.85546875" bestFit="1" customWidth="1"/>
    <col min="4" max="4" width="51" bestFit="1" customWidth="1"/>
    <col min="5" max="5" width="30.85546875" bestFit="1" customWidth="1"/>
    <col min="6" max="6" width="35" bestFit="1" customWidth="1"/>
    <col min="7" max="7" width="34.28515625" bestFit="1" customWidth="1"/>
    <col min="8" max="8" width="44.5703125" bestFit="1" customWidth="1"/>
    <col min="9" max="9" width="43.85546875" bestFit="1" customWidth="1"/>
  </cols>
  <sheetData>
    <row r="1" spans="1:9" x14ac:dyDescent="0.25">
      <c r="A1" s="5" t="s">
        <v>24</v>
      </c>
      <c r="B1" s="6" t="s">
        <v>23</v>
      </c>
      <c r="C1" s="6" t="s">
        <v>55</v>
      </c>
      <c r="D1" s="6" t="s">
        <v>15</v>
      </c>
      <c r="E1" s="6" t="s">
        <v>20</v>
      </c>
      <c r="F1" s="6" t="s">
        <v>16</v>
      </c>
      <c r="G1" s="6" t="s">
        <v>17</v>
      </c>
      <c r="H1" s="6" t="s">
        <v>18</v>
      </c>
      <c r="I1" s="6" t="s">
        <v>19</v>
      </c>
    </row>
    <row r="2" spans="1:9" x14ac:dyDescent="0.25">
      <c r="A2" s="8" t="s">
        <v>25</v>
      </c>
      <c r="B2" s="10">
        <f>IF(Cálculo!C6/Cálculo!C9&gt;3,(Cálculo!C9*POWER(Cálculo!C24,0.5))/4.9,POWER((Cálculo!C12*Cálculo!C24)/72,0.5))</f>
        <v>5.9791303715507</v>
      </c>
      <c r="C2" s="10">
        <f>B2*1.2</f>
        <v>7.1749564458608397</v>
      </c>
      <c r="D2" s="10">
        <f>B2*0.9</f>
        <v>5.3812173343956298</v>
      </c>
      <c r="E2" s="10">
        <f>IF(Cálculo!C24&lt;900,B2*0.8,B2*0.75)</f>
        <v>4.7833042972405604</v>
      </c>
      <c r="F2" s="10">
        <f>B2*1.3</f>
        <v>7.77286948301591</v>
      </c>
      <c r="G2" s="10">
        <f>B2*1.6</f>
        <v>9.5666085944811208</v>
      </c>
      <c r="H2" s="10">
        <f>B2*1.5</f>
        <v>8.9686955573260505</v>
      </c>
      <c r="I2" s="10">
        <f>B2*1.7</f>
        <v>10.164521631636189</v>
      </c>
    </row>
    <row r="3" spans="1:9" x14ac:dyDescent="0.25">
      <c r="A3" s="8" t="s">
        <v>52</v>
      </c>
      <c r="B3" s="10">
        <f>(Cálculo!C9*POWER(Cálculo!C24,0.5))/4.9</f>
        <v>6.815837694801905</v>
      </c>
      <c r="C3" s="10">
        <f>B3*1.2</f>
        <v>8.1790052337622861</v>
      </c>
      <c r="D3" s="10">
        <f t="shared" ref="D3:D5" si="0">B3*0.9</f>
        <v>6.1342539253217145</v>
      </c>
      <c r="E3" s="10">
        <f>IF(Cálculo!C24&lt;900,B3*0.8,B3*0.75)</f>
        <v>5.452670155841524</v>
      </c>
      <c r="F3" s="10">
        <f t="shared" ref="F3:F5" si="1">B3*1.3</f>
        <v>8.8605890032424774</v>
      </c>
      <c r="G3" s="10">
        <f t="shared" ref="G3:G5" si="2">B3*1.6</f>
        <v>10.905340311683048</v>
      </c>
      <c r="H3" s="10">
        <f t="shared" ref="H3:H5" si="3">B3*1.5</f>
        <v>10.223756542202857</v>
      </c>
      <c r="I3" s="10">
        <f t="shared" ref="I3:I5" si="4">B3*1.7</f>
        <v>11.586924081163238</v>
      </c>
    </row>
    <row r="4" spans="1:9" x14ac:dyDescent="0.25">
      <c r="A4" s="8" t="s">
        <v>53</v>
      </c>
      <c r="B4" s="10">
        <f>IF(Cálculo!C6/Cálculo!C9&gt;9,3*Cálculo!C9*POWER(Cálculo!C24,0.5)/4.9,POWER(3*Cálculo!C12*Cálculo!C24/72,0.5))</f>
        <v>10.35615758860399</v>
      </c>
      <c r="C4" s="10">
        <f>B4*1.2</f>
        <v>12.427389106324787</v>
      </c>
      <c r="D4" s="10">
        <f t="shared" si="0"/>
        <v>9.3205418297435916</v>
      </c>
      <c r="E4" s="10">
        <f>IF(Cálculo!C24&lt;900,B4*0.8,B4*0.75)</f>
        <v>8.2849260708831931</v>
      </c>
      <c r="F4" s="10">
        <f t="shared" si="1"/>
        <v>13.463004865185187</v>
      </c>
      <c r="G4" s="10">
        <f t="shared" si="2"/>
        <v>16.569852141766386</v>
      </c>
      <c r="H4" s="10">
        <f t="shared" si="3"/>
        <v>15.534236382905984</v>
      </c>
      <c r="I4" s="10">
        <f t="shared" si="4"/>
        <v>17.605467900626781</v>
      </c>
    </row>
    <row r="5" spans="1:9" x14ac:dyDescent="0.25">
      <c r="A5" s="8" t="s">
        <v>26</v>
      </c>
      <c r="B5" s="10">
        <f>(Cálculo!C9*POWER(Cálculo!C24,0.5))/4.9</f>
        <v>6.815837694801905</v>
      </c>
      <c r="C5" s="10">
        <f>B5*1.2</f>
        <v>8.1790052337622861</v>
      </c>
      <c r="D5" s="10">
        <f t="shared" si="0"/>
        <v>6.1342539253217145</v>
      </c>
      <c r="E5" s="10">
        <f>IF(Cálculo!C24&lt;900,B5*0.8,B5*0.75)</f>
        <v>5.452670155841524</v>
      </c>
      <c r="F5" s="10">
        <f t="shared" si="1"/>
        <v>8.8605890032424774</v>
      </c>
      <c r="G5" s="10">
        <f t="shared" si="2"/>
        <v>10.905340311683048</v>
      </c>
      <c r="H5" s="10">
        <f t="shared" si="3"/>
        <v>10.223756542202857</v>
      </c>
      <c r="I5" s="10">
        <f t="shared" si="4"/>
        <v>11.586924081163238</v>
      </c>
    </row>
    <row r="6" spans="1:9" x14ac:dyDescent="0.25">
      <c r="C6" s="1"/>
      <c r="D6" s="1"/>
      <c r="E6" s="1"/>
      <c r="F6" s="1"/>
      <c r="G6" s="1"/>
      <c r="H6" s="1"/>
      <c r="I6" s="1"/>
    </row>
    <row r="7" spans="1:9" x14ac:dyDescent="0.25">
      <c r="E7" s="1"/>
    </row>
    <row r="8" spans="1:9" x14ac:dyDescent="0.25">
      <c r="E8" s="1"/>
    </row>
    <row r="9" spans="1:9" x14ac:dyDescent="0.25">
      <c r="E9" s="1"/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2"/>
  <sheetViews>
    <sheetView showGridLines="0" showRowColHeaders="0" tabSelected="1" zoomScaleNormal="100" zoomScalePageLayoutView="30" workbookViewId="0">
      <selection activeCell="F4" sqref="F4"/>
    </sheetView>
  </sheetViews>
  <sheetFormatPr baseColWidth="10" defaultColWidth="9.140625" defaultRowHeight="15" x14ac:dyDescent="0.25"/>
  <cols>
    <col min="2" max="2" width="22.85546875" bestFit="1" customWidth="1"/>
    <col min="3" max="3" width="92.5703125" customWidth="1"/>
  </cols>
  <sheetData>
    <row r="1" spans="1:26" ht="17.45" customHeight="1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2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7.45" customHeight="1" x14ac:dyDescent="0.25">
      <c r="A2" s="11"/>
      <c r="B2" s="30" t="s">
        <v>76</v>
      </c>
      <c r="C2" s="30"/>
      <c r="D2" s="11"/>
      <c r="E2" s="11"/>
      <c r="F2" s="11"/>
      <c r="G2" s="11"/>
      <c r="H2" s="11"/>
      <c r="I2" s="11"/>
      <c r="J2" s="11"/>
      <c r="K2" s="11"/>
      <c r="L2" s="11"/>
      <c r="M2" s="12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7.45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2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7.45" customHeight="1" x14ac:dyDescent="0.25">
      <c r="A4" s="12"/>
      <c r="B4" s="18" t="s">
        <v>24</v>
      </c>
      <c r="C4" s="19" t="s">
        <v>25</v>
      </c>
      <c r="D4" s="14"/>
      <c r="E4" s="14"/>
      <c r="F4" s="14"/>
      <c r="G4" s="15"/>
      <c r="H4" s="15"/>
      <c r="I4" s="15"/>
      <c r="J4" s="12"/>
      <c r="K4" s="12"/>
      <c r="L4" s="12"/>
      <c r="M4" s="12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7.45" customHeight="1" x14ac:dyDescent="0.25">
      <c r="A5" s="12"/>
      <c r="B5" s="20"/>
      <c r="C5" s="20"/>
      <c r="D5" s="14"/>
      <c r="E5" s="14"/>
      <c r="F5" s="14"/>
      <c r="G5" s="15"/>
      <c r="H5" s="15"/>
      <c r="I5" s="15"/>
      <c r="J5" s="12"/>
      <c r="K5" s="12"/>
      <c r="L5" s="12"/>
      <c r="M5" s="12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7.45" customHeight="1" x14ac:dyDescent="0.25">
      <c r="A6" s="12"/>
      <c r="B6" s="18" t="s">
        <v>27</v>
      </c>
      <c r="C6" s="21">
        <v>3</v>
      </c>
      <c r="D6" s="14" t="s">
        <v>58</v>
      </c>
      <c r="E6" s="14"/>
      <c r="F6" s="14"/>
      <c r="G6" s="15"/>
      <c r="H6" s="15"/>
      <c r="I6" s="15"/>
      <c r="J6" s="12"/>
      <c r="K6" s="12"/>
      <c r="L6" s="12"/>
      <c r="M6" s="12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7.45" customHeight="1" x14ac:dyDescent="0.25">
      <c r="A7" s="12"/>
      <c r="B7" s="32" t="s">
        <v>10</v>
      </c>
      <c r="C7" s="32"/>
      <c r="D7" s="14"/>
      <c r="E7" s="14"/>
      <c r="F7" s="14"/>
      <c r="G7" s="15"/>
      <c r="H7" s="15"/>
      <c r="I7" s="15"/>
      <c r="J7" s="12"/>
      <c r="K7" s="12"/>
      <c r="L7" s="12"/>
      <c r="M7" s="12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7.45" customHeight="1" x14ac:dyDescent="0.25">
      <c r="A8" s="12"/>
      <c r="B8" s="20"/>
      <c r="C8" s="20"/>
      <c r="D8" s="14"/>
      <c r="E8" s="14"/>
      <c r="F8" s="14"/>
      <c r="G8" s="15"/>
      <c r="H8" s="15"/>
      <c r="I8" s="15"/>
      <c r="J8" s="12"/>
      <c r="K8" s="12"/>
      <c r="L8" s="12"/>
      <c r="M8" s="12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7.45" customHeight="1" x14ac:dyDescent="0.25">
      <c r="A9" s="12"/>
      <c r="B9" s="18" t="s">
        <v>28</v>
      </c>
      <c r="C9" s="21">
        <v>1.3</v>
      </c>
      <c r="D9" s="14" t="s">
        <v>58</v>
      </c>
      <c r="E9" s="14"/>
      <c r="F9" s="14"/>
      <c r="G9" s="15"/>
      <c r="H9" s="15"/>
      <c r="I9" s="15"/>
      <c r="J9" s="12"/>
      <c r="K9" s="12"/>
      <c r="L9" s="12"/>
      <c r="M9" s="12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7.45" customHeight="1" x14ac:dyDescent="0.25">
      <c r="A10" s="12"/>
      <c r="B10" s="22" t="s">
        <v>22</v>
      </c>
      <c r="C10" s="22"/>
      <c r="D10" s="14"/>
      <c r="E10" s="14"/>
      <c r="F10" s="14"/>
      <c r="G10" s="16"/>
      <c r="H10" s="15"/>
      <c r="I10" s="15"/>
      <c r="J10" s="12"/>
      <c r="K10" s="12"/>
      <c r="L10" s="12"/>
      <c r="M10" s="12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7.45" customHeight="1" x14ac:dyDescent="0.25">
      <c r="A11" s="12"/>
      <c r="B11" s="20"/>
      <c r="C11" s="20"/>
      <c r="D11" s="14"/>
      <c r="E11" s="14"/>
      <c r="F11" s="14"/>
      <c r="G11" s="15"/>
      <c r="H11" s="15"/>
      <c r="I11" s="15"/>
      <c r="J11" s="12"/>
      <c r="K11" s="12"/>
      <c r="L11" s="12"/>
      <c r="M11" s="12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7.45" customHeight="1" x14ac:dyDescent="0.25">
      <c r="A12" s="12"/>
      <c r="B12" s="18" t="s">
        <v>29</v>
      </c>
      <c r="C12" s="23">
        <f>C6*C9</f>
        <v>3.9000000000000004</v>
      </c>
      <c r="D12" s="14" t="s">
        <v>59</v>
      </c>
      <c r="E12" s="14"/>
      <c r="F12" s="14"/>
      <c r="G12" s="15"/>
      <c r="H12" s="15"/>
      <c r="I12" s="15"/>
      <c r="J12" s="12"/>
      <c r="K12" s="12"/>
      <c r="L12" s="12"/>
      <c r="M12" s="12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7.45" customHeight="1" x14ac:dyDescent="0.25">
      <c r="A13" s="12"/>
      <c r="B13" s="32" t="s">
        <v>77</v>
      </c>
      <c r="C13" s="32"/>
      <c r="D13" s="14"/>
      <c r="E13" s="14"/>
      <c r="F13" s="14"/>
      <c r="G13" s="15"/>
      <c r="H13" s="15"/>
      <c r="I13" s="15"/>
      <c r="J13" s="12"/>
      <c r="K13" s="12"/>
      <c r="L13" s="12"/>
      <c r="M13" s="12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7.45" customHeight="1" x14ac:dyDescent="0.25">
      <c r="A14" s="12"/>
      <c r="B14" s="20"/>
      <c r="C14" s="20"/>
      <c r="D14" s="14"/>
      <c r="E14" s="14"/>
      <c r="F14" s="14"/>
      <c r="G14" s="15"/>
      <c r="H14" s="15"/>
      <c r="I14" s="15"/>
      <c r="J14" s="12"/>
      <c r="K14" s="12"/>
      <c r="L14" s="12"/>
      <c r="M14" s="12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7.45" customHeight="1" x14ac:dyDescent="0.25">
      <c r="A15" s="12"/>
      <c r="B15" s="18" t="s">
        <v>30</v>
      </c>
      <c r="C15" s="19" t="s">
        <v>51</v>
      </c>
      <c r="D15" s="14" t="s">
        <v>58</v>
      </c>
      <c r="E15" s="14"/>
      <c r="F15" s="14"/>
      <c r="G15" s="15"/>
      <c r="H15" s="15"/>
      <c r="I15" s="15"/>
      <c r="J15" s="12"/>
      <c r="K15" s="12"/>
      <c r="L15" s="12"/>
      <c r="M15" s="12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7.45" customHeight="1" x14ac:dyDescent="0.25">
      <c r="A16" s="12"/>
      <c r="B16" s="32" t="s">
        <v>21</v>
      </c>
      <c r="C16" s="32"/>
      <c r="D16" s="14"/>
      <c r="E16" s="14"/>
      <c r="F16" s="14"/>
      <c r="G16" s="15"/>
      <c r="H16" s="15"/>
      <c r="I16" s="15"/>
      <c r="J16" s="12"/>
      <c r="K16" s="12"/>
      <c r="L16" s="12"/>
      <c r="M16" s="12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7.45" customHeight="1" x14ac:dyDescent="0.25">
      <c r="A17" s="12"/>
      <c r="B17" s="20"/>
      <c r="C17" s="20"/>
      <c r="D17" s="14"/>
      <c r="E17" s="14"/>
      <c r="F17" s="14"/>
      <c r="G17" s="15"/>
      <c r="H17" s="15"/>
      <c r="I17" s="15"/>
      <c r="J17" s="12"/>
      <c r="K17" s="12"/>
      <c r="L17" s="12"/>
      <c r="M17" s="12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7.45" customHeight="1" x14ac:dyDescent="0.25">
      <c r="A18" s="12"/>
      <c r="B18" s="18" t="s">
        <v>0</v>
      </c>
      <c r="C18" s="19" t="s">
        <v>2</v>
      </c>
      <c r="D18" s="14"/>
      <c r="E18" s="14"/>
      <c r="F18" s="14"/>
      <c r="G18" s="15"/>
      <c r="H18" s="15"/>
      <c r="I18" s="15"/>
      <c r="J18" s="12"/>
      <c r="K18" s="12"/>
      <c r="L18" s="12"/>
      <c r="M18" s="12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7.45" customHeight="1" x14ac:dyDescent="0.25">
      <c r="A19" s="12"/>
      <c r="B19" s="20"/>
      <c r="C19" s="20"/>
      <c r="D19" s="14"/>
      <c r="E19" s="14"/>
      <c r="F19" s="14"/>
      <c r="G19" s="15"/>
      <c r="H19" s="15"/>
      <c r="I19" s="15"/>
      <c r="J19" s="12"/>
      <c r="K19" s="12"/>
      <c r="L19" s="12"/>
      <c r="M19" s="12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7.45" customHeight="1" x14ac:dyDescent="0.25">
      <c r="A20" s="12"/>
      <c r="B20" s="18" t="s">
        <v>5</v>
      </c>
      <c r="C20" s="19" t="s">
        <v>7</v>
      </c>
      <c r="D20" s="14"/>
      <c r="E20" s="14"/>
      <c r="F20" s="14"/>
      <c r="G20" s="15"/>
      <c r="H20" s="15"/>
      <c r="I20" s="15"/>
      <c r="J20" s="12"/>
      <c r="K20" s="12"/>
      <c r="L20" s="12"/>
      <c r="M20" s="12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7.45" customHeight="1" x14ac:dyDescent="0.25">
      <c r="A21" s="12"/>
      <c r="B21" s="20"/>
      <c r="C21" s="20"/>
      <c r="D21" s="14"/>
      <c r="E21" s="14"/>
      <c r="F21" s="14"/>
      <c r="G21" s="15"/>
      <c r="H21" s="15"/>
      <c r="I21" s="15"/>
      <c r="J21" s="12"/>
      <c r="K21" s="12"/>
      <c r="L21" s="12"/>
      <c r="M21" s="12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7.45" customHeight="1" x14ac:dyDescent="0.25">
      <c r="A22" s="12"/>
      <c r="B22" s="18" t="s">
        <v>12</v>
      </c>
      <c r="C22" s="19" t="s">
        <v>18</v>
      </c>
      <c r="D22" s="14"/>
      <c r="E22" s="14"/>
      <c r="F22" s="14"/>
      <c r="G22" s="15"/>
      <c r="H22" s="15"/>
      <c r="I22" s="15"/>
      <c r="J22" s="12"/>
      <c r="K22" s="12"/>
      <c r="L22" s="12"/>
      <c r="M22" s="12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7.45" customHeight="1" x14ac:dyDescent="0.25">
      <c r="A23" s="12"/>
      <c r="B23" s="14"/>
      <c r="C23" s="14"/>
      <c r="D23" s="14"/>
      <c r="E23" s="14"/>
      <c r="F23" s="14"/>
      <c r="G23" s="15"/>
      <c r="H23" s="15"/>
      <c r="I23" s="15"/>
      <c r="J23" s="12"/>
      <c r="K23" s="12"/>
      <c r="L23" s="12"/>
      <c r="M23" s="12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7.45" customHeight="1" x14ac:dyDescent="0.25">
      <c r="A24" s="12"/>
      <c r="B24" s="6" t="s">
        <v>31</v>
      </c>
      <c r="C24" s="13">
        <f>(INDEX('Carga total de viento'!C3:F22,MATCH(Cálculo!C15,'Carga total de viento'!B3:B22,0),MATCH(Cálculo!C18,'Carga total de viento'!C2:F2,0)))*10</f>
        <v>660</v>
      </c>
      <c r="D24" s="14" t="s">
        <v>57</v>
      </c>
      <c r="E24" s="14"/>
      <c r="F24" s="14"/>
      <c r="G24" s="15"/>
      <c r="H24" s="15"/>
      <c r="I24" s="15"/>
      <c r="J24" s="12"/>
      <c r="K24" s="12"/>
      <c r="L24" s="12"/>
      <c r="M24" s="12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7.45" customHeight="1" x14ac:dyDescent="0.25">
      <c r="A25" s="12"/>
      <c r="B25" s="33" t="s">
        <v>11</v>
      </c>
      <c r="C25" s="33"/>
      <c r="D25" s="14"/>
      <c r="E25" s="14"/>
      <c r="F25" s="14"/>
      <c r="G25" s="15"/>
      <c r="H25" s="15"/>
      <c r="I25" s="15"/>
      <c r="J25" s="12"/>
      <c r="K25" s="12"/>
      <c r="L25" s="12"/>
      <c r="M25" s="12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7.45" customHeight="1" x14ac:dyDescent="0.25">
      <c r="A26" s="12"/>
      <c r="B26" s="14"/>
      <c r="C26" s="14"/>
      <c r="D26" s="14"/>
      <c r="E26" s="14"/>
      <c r="F26" s="14"/>
      <c r="G26" s="15"/>
      <c r="H26" s="15"/>
      <c r="I26" s="15"/>
      <c r="J26" s="12"/>
      <c r="K26" s="12"/>
      <c r="L26" s="12"/>
      <c r="M26" s="12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7.45" customHeight="1" x14ac:dyDescent="0.25">
      <c r="A27" s="12"/>
      <c r="B27" s="24" t="s">
        <v>54</v>
      </c>
      <c r="C27" s="25">
        <f>ROUNDUP((INDEX(Enmarcado!B2:I5,MATCH(Cálculo!C4,Enmarcado!A2:A5,0),MATCH(Cálculo!C22,Enmarcado!B1:I1,0))),0)</f>
        <v>9</v>
      </c>
      <c r="D27" s="14" t="s">
        <v>56</v>
      </c>
      <c r="E27" s="14"/>
      <c r="F27" s="14"/>
      <c r="G27" s="15"/>
      <c r="H27" s="15"/>
      <c r="I27" s="15"/>
      <c r="J27" s="12"/>
      <c r="K27" s="12"/>
      <c r="L27" s="12"/>
      <c r="M27" s="12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7.45" customHeight="1" x14ac:dyDescent="0.25">
      <c r="A28" s="12"/>
      <c r="B28" s="14"/>
      <c r="C28" s="14"/>
      <c r="D28" s="14"/>
      <c r="E28" s="14"/>
      <c r="F28" s="14"/>
      <c r="G28" s="15"/>
      <c r="H28" s="15"/>
      <c r="I28" s="15"/>
      <c r="J28" s="12"/>
      <c r="K28" s="12"/>
      <c r="L28" s="12"/>
      <c r="M28" s="12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7.45" customHeight="1" x14ac:dyDescent="0.25">
      <c r="A29" s="12"/>
      <c r="B29" s="14" t="s">
        <v>61</v>
      </c>
      <c r="C29" s="14"/>
      <c r="D29" s="14"/>
      <c r="E29" s="14"/>
      <c r="F29" s="14"/>
      <c r="G29" s="15"/>
      <c r="H29" s="15"/>
      <c r="I29" s="15"/>
      <c r="J29" s="12"/>
      <c r="K29" s="12"/>
      <c r="L29" s="12"/>
      <c r="M29" s="12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35.1" customHeight="1" x14ac:dyDescent="0.25">
      <c r="A30" s="12"/>
      <c r="B30" s="31" t="s">
        <v>60</v>
      </c>
      <c r="C30" s="31"/>
      <c r="D30" s="31"/>
      <c r="E30" s="14"/>
      <c r="F30" s="14"/>
      <c r="G30" s="15"/>
      <c r="H30" s="15"/>
      <c r="I30" s="15"/>
      <c r="J30" s="12"/>
      <c r="K30" s="12"/>
      <c r="L30" s="12"/>
      <c r="M30" s="12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7.45" customHeight="1" x14ac:dyDescent="0.25">
      <c r="A31" s="12"/>
      <c r="B31" s="14" t="s">
        <v>62</v>
      </c>
      <c r="C31" s="14"/>
      <c r="D31" s="14"/>
      <c r="E31" s="14"/>
      <c r="F31" s="14"/>
      <c r="G31" s="15"/>
      <c r="H31" s="15"/>
      <c r="I31" s="15"/>
      <c r="J31" s="12"/>
      <c r="K31" s="12"/>
      <c r="L31" s="12"/>
      <c r="M31" s="12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7.45" customHeight="1" x14ac:dyDescent="0.25">
      <c r="A32" s="12"/>
      <c r="B32" s="14" t="s">
        <v>64</v>
      </c>
      <c r="C32" s="14"/>
      <c r="D32" s="14"/>
      <c r="E32" s="14"/>
      <c r="F32" s="14"/>
      <c r="G32" s="15"/>
      <c r="H32" s="15"/>
      <c r="I32" s="15"/>
      <c r="J32" s="12"/>
      <c r="K32" s="12"/>
      <c r="L32" s="12"/>
      <c r="M32" s="12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7.45" customHeight="1" x14ac:dyDescent="0.25">
      <c r="A33" s="12"/>
      <c r="B33" s="14" t="s">
        <v>65</v>
      </c>
      <c r="C33" s="14"/>
      <c r="D33" s="14"/>
      <c r="E33" s="14"/>
      <c r="F33" s="14"/>
      <c r="G33" s="15"/>
      <c r="H33" s="15"/>
      <c r="I33" s="15"/>
      <c r="J33" s="12"/>
      <c r="K33" s="12"/>
      <c r="L33" s="12"/>
      <c r="M33" s="12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7.45" customHeight="1" x14ac:dyDescent="0.25">
      <c r="A34" s="12"/>
      <c r="B34" s="14"/>
      <c r="C34" s="14" t="s">
        <v>66</v>
      </c>
      <c r="D34" s="14"/>
      <c r="E34" s="14"/>
      <c r="F34" s="14"/>
      <c r="G34" s="15"/>
      <c r="H34" s="15"/>
      <c r="I34" s="15"/>
      <c r="J34" s="12"/>
      <c r="K34" s="12"/>
      <c r="L34" s="12"/>
      <c r="M34" s="12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7.45" customHeight="1" x14ac:dyDescent="0.25">
      <c r="A35" s="12"/>
      <c r="B35" s="14"/>
      <c r="C35" s="14" t="s">
        <v>67</v>
      </c>
      <c r="D35" s="14"/>
      <c r="E35" s="14"/>
      <c r="F35" s="14"/>
      <c r="G35" s="15"/>
      <c r="H35" s="15"/>
      <c r="I35" s="15"/>
      <c r="J35" s="12"/>
      <c r="K35" s="12"/>
      <c r="L35" s="12"/>
      <c r="M35" s="12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7.45" customHeight="1" x14ac:dyDescent="0.25">
      <c r="A36" s="12"/>
      <c r="B36" s="14" t="s">
        <v>68</v>
      </c>
      <c r="C36" s="14"/>
      <c r="D36" s="14"/>
      <c r="E36" s="14"/>
      <c r="F36" s="14"/>
      <c r="G36" s="15"/>
      <c r="H36" s="15"/>
      <c r="I36" s="15"/>
      <c r="J36" s="12"/>
      <c r="K36" s="12"/>
      <c r="L36" s="12"/>
      <c r="M36" s="12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7.45" customHeight="1" x14ac:dyDescent="0.25">
      <c r="A37" s="12"/>
      <c r="B37" s="14"/>
      <c r="C37" s="14" t="s">
        <v>70</v>
      </c>
      <c r="D37" s="14"/>
      <c r="E37" s="14"/>
      <c r="F37" s="14"/>
      <c r="G37" s="15"/>
      <c r="H37" s="15"/>
      <c r="I37" s="15"/>
      <c r="J37" s="12"/>
      <c r="K37" s="12"/>
      <c r="L37" s="12"/>
      <c r="M37" s="12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7.45" customHeight="1" x14ac:dyDescent="0.25">
      <c r="A38" s="12"/>
      <c r="B38" s="14"/>
      <c r="C38" s="14" t="s">
        <v>69</v>
      </c>
      <c r="D38" s="14"/>
      <c r="E38" s="14"/>
      <c r="F38" s="14"/>
      <c r="G38" s="15"/>
      <c r="H38" s="15"/>
      <c r="I38" s="15"/>
      <c r="J38" s="12"/>
      <c r="K38" s="12"/>
      <c r="L38" s="12"/>
      <c r="M38" s="12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7.45" customHeight="1" x14ac:dyDescent="0.25">
      <c r="A39" s="12"/>
      <c r="B39" s="14" t="s">
        <v>71</v>
      </c>
      <c r="C39" s="14"/>
      <c r="D39" s="14"/>
      <c r="E39" s="14"/>
      <c r="F39" s="14"/>
      <c r="G39" s="15"/>
      <c r="H39" s="15"/>
      <c r="I39" s="15"/>
      <c r="J39" s="12"/>
      <c r="K39" s="12"/>
      <c r="L39" s="12"/>
      <c r="M39" s="12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7.45" customHeight="1" x14ac:dyDescent="0.25">
      <c r="A40" s="12"/>
      <c r="B40" s="14" t="s">
        <v>72</v>
      </c>
      <c r="C40" s="14"/>
      <c r="D40" s="14"/>
      <c r="E40" s="14"/>
      <c r="F40" s="14"/>
      <c r="G40" s="15"/>
      <c r="H40" s="15"/>
      <c r="I40" s="15"/>
      <c r="J40" s="12"/>
      <c r="K40" s="12"/>
      <c r="L40" s="12"/>
      <c r="M40" s="12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7.45" customHeight="1" x14ac:dyDescent="0.25">
      <c r="A41" s="12"/>
      <c r="B41" s="14"/>
      <c r="C41" s="14"/>
      <c r="D41" s="14"/>
      <c r="E41" s="14"/>
      <c r="F41" s="14"/>
      <c r="G41" s="15"/>
      <c r="H41" s="15"/>
      <c r="I41" s="15"/>
      <c r="J41" s="12"/>
      <c r="K41" s="12"/>
      <c r="L41" s="12"/>
      <c r="M41" s="12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7.45" customHeight="1" x14ac:dyDescent="0.25">
      <c r="A42" s="12"/>
      <c r="B42" s="14" t="s">
        <v>63</v>
      </c>
      <c r="C42" s="14"/>
      <c r="D42" s="14"/>
      <c r="E42" s="14"/>
      <c r="F42" s="14"/>
      <c r="G42" s="15"/>
      <c r="H42" s="15"/>
      <c r="I42" s="15"/>
      <c r="J42" s="12"/>
      <c r="K42" s="12"/>
      <c r="L42" s="12"/>
      <c r="M42" s="12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7.45" customHeight="1" x14ac:dyDescent="0.25">
      <c r="A43" s="12"/>
      <c r="B43" s="14" t="s">
        <v>73</v>
      </c>
      <c r="C43" s="14"/>
      <c r="D43" s="14"/>
      <c r="E43" s="14"/>
      <c r="F43" s="14"/>
      <c r="G43" s="15"/>
      <c r="H43" s="15"/>
      <c r="I43" s="15"/>
      <c r="J43" s="12"/>
      <c r="K43" s="12"/>
      <c r="L43" s="12"/>
      <c r="M43" s="12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7.45" customHeight="1" x14ac:dyDescent="0.25">
      <c r="A44" s="12"/>
      <c r="B44" s="14"/>
      <c r="C44" s="14"/>
      <c r="D44" s="14"/>
      <c r="E44" s="14"/>
      <c r="F44" s="14"/>
      <c r="G44" s="15"/>
      <c r="H44" s="15"/>
      <c r="I44" s="15"/>
      <c r="J44" s="12"/>
      <c r="K44" s="12"/>
      <c r="L44" s="12"/>
      <c r="M44" s="12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7.45" customHeight="1" x14ac:dyDescent="0.25">
      <c r="A45" s="12"/>
      <c r="B45" s="13" t="s">
        <v>74</v>
      </c>
      <c r="C45" s="13" t="s">
        <v>75</v>
      </c>
      <c r="D45" s="14"/>
      <c r="E45" s="14"/>
      <c r="F45" s="14"/>
      <c r="G45" s="15"/>
      <c r="H45" s="15"/>
      <c r="I45" s="15"/>
      <c r="J45" s="12"/>
      <c r="K45" s="12"/>
      <c r="L45" s="12"/>
      <c r="M45" s="12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7.45" customHeight="1" x14ac:dyDescent="0.25">
      <c r="A46" s="12"/>
      <c r="B46" s="17">
        <v>3</v>
      </c>
      <c r="C46" s="17">
        <v>0.66</v>
      </c>
      <c r="D46" s="15"/>
      <c r="E46" s="15"/>
      <c r="F46" s="15"/>
      <c r="G46" s="15"/>
      <c r="H46" s="15"/>
      <c r="I46" s="15"/>
      <c r="J46" s="12"/>
      <c r="K46" s="12"/>
      <c r="L46" s="12"/>
      <c r="M46" s="12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7.45" customHeight="1" x14ac:dyDescent="0.25">
      <c r="A47" s="12"/>
      <c r="B47" s="17">
        <v>4</v>
      </c>
      <c r="C47" s="17">
        <v>0.92</v>
      </c>
      <c r="D47" s="15"/>
      <c r="E47" s="15"/>
      <c r="F47" s="15"/>
      <c r="G47" s="15"/>
      <c r="H47" s="15"/>
      <c r="I47" s="15"/>
      <c r="J47" s="12"/>
      <c r="K47" s="12"/>
      <c r="L47" s="12"/>
      <c r="M47" s="12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7.45" customHeight="1" x14ac:dyDescent="0.25">
      <c r="A48" s="12"/>
      <c r="B48" s="17">
        <v>5</v>
      </c>
      <c r="C48" s="17">
        <v>1.5</v>
      </c>
      <c r="D48" s="15"/>
      <c r="E48" s="15"/>
      <c r="F48" s="15"/>
      <c r="G48" s="15"/>
      <c r="H48" s="15"/>
      <c r="I48" s="15"/>
      <c r="J48" s="12"/>
      <c r="K48" s="12"/>
      <c r="L48" s="12"/>
      <c r="M48" s="12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7.45" customHeight="1" x14ac:dyDescent="0.25">
      <c r="A49" s="12"/>
      <c r="B49" s="17">
        <v>6</v>
      </c>
      <c r="C49" s="17">
        <v>2</v>
      </c>
      <c r="D49" s="15"/>
      <c r="E49" s="15"/>
      <c r="F49" s="15"/>
      <c r="G49" s="15"/>
      <c r="H49" s="15"/>
      <c r="I49" s="15"/>
      <c r="J49" s="12"/>
      <c r="K49" s="12"/>
      <c r="L49" s="12"/>
      <c r="M49" s="12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7.45" customHeight="1" x14ac:dyDescent="0.25">
      <c r="A50" s="12"/>
      <c r="B50" s="15"/>
      <c r="C50" s="15"/>
      <c r="D50" s="15"/>
      <c r="E50" s="15"/>
      <c r="F50" s="15"/>
      <c r="G50" s="15"/>
      <c r="H50" s="15"/>
      <c r="I50" s="15"/>
      <c r="J50" s="12"/>
      <c r="K50" s="12"/>
      <c r="L50" s="12"/>
      <c r="M50" s="12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7.45" customHeight="1" x14ac:dyDescent="0.25">
      <c r="A51" s="26"/>
      <c r="B51" s="27"/>
      <c r="C51" s="27"/>
      <c r="D51" s="27"/>
      <c r="E51" s="27"/>
      <c r="F51" s="27"/>
      <c r="G51" s="27"/>
      <c r="H51" s="27"/>
      <c r="I51" s="27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7.45" customHeight="1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7.45" customHeight="1" x14ac:dyDescent="0.2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7.45" customHeight="1" x14ac:dyDescent="0.2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7.45" customHeight="1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7.45" customHeight="1" x14ac:dyDescent="0.2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7.4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7.45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7.45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7.45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7.4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7.4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7.4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7.4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7.4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7.4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7.4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7.4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7.4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7.4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7.4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7.4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7.4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7.4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7.4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</sheetData>
  <sheetProtection sheet="1" objects="1" scenarios="1" insertColumns="0" insertRows="0" insertHyperlinks="0" deleteColumns="0" deleteRows="0" sort="0" autoFilter="0" pivotTables="0"/>
  <mergeCells count="6">
    <mergeCell ref="B2:C2"/>
    <mergeCell ref="B30:D30"/>
    <mergeCell ref="B7:C7"/>
    <mergeCell ref="B13:C13"/>
    <mergeCell ref="B16:C16"/>
    <mergeCell ref="B25:C25"/>
  </mergeCells>
  <dataValidations count="2">
    <dataValidation type="decimal" operator="greaterThanOrEqual" allowBlank="1" showInputMessage="1" showErrorMessage="1" sqref="C6">
      <formula1>0</formula1>
    </dataValidation>
    <dataValidation type="decimal" operator="greaterThan" allowBlank="1" showInputMessage="1" showErrorMessage="1" sqref="C9">
      <formula1>0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'Situación topográfica'!$A$2:$A$3</xm:f>
          </x14:formula1>
          <xm:sqref>C20</xm:sqref>
        </x14:dataValidation>
        <x14:dataValidation type="list" allowBlank="1" showInputMessage="1" showErrorMessage="1">
          <x14:formula1>
            <xm:f>Enmarcado!$A$2:$A$5</xm:f>
          </x14:formula1>
          <xm:sqref>C4</xm:sqref>
        </x14:dataValidation>
        <x14:dataValidation type="list" allowBlank="1" showInputMessage="1" showErrorMessage="1">
          <x14:formula1>
            <xm:f>'Carga total de viento'!$B$3:$B$22</xm:f>
          </x14:formula1>
          <xm:sqref>C15</xm:sqref>
        </x14:dataValidation>
        <x14:dataValidation type="list" allowBlank="1" showInputMessage="1" showErrorMessage="1">
          <x14:formula1>
            <xm:f>'Carga total de viento'!$C$2:$F$2</xm:f>
          </x14:formula1>
          <xm:sqref>C18</xm:sqref>
        </x14:dataValidation>
        <x14:dataValidation type="list" allowBlank="1" showInputMessage="1" showErrorMessage="1">
          <x14:formula1>
            <xm:f>'Tipo de acristalamiento'!$A$2:$A$9</xm:f>
          </x14:formula1>
          <xm:sqref>C22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Situación topográfica</vt:lpstr>
      <vt:lpstr>Carga total de viento</vt:lpstr>
      <vt:lpstr>Tipo de acristalamiento</vt:lpstr>
      <vt:lpstr>Enmarcado</vt:lpstr>
      <vt:lpstr>Cálculo</vt:lpstr>
      <vt:lpstr>Cálculo!Área_de_impresión</vt:lpstr>
      <vt:lpstr>Cálculo!Print_Area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2015-10-11T16:48:20Z</dcterms:modified>
</cp:coreProperties>
</file>